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19425" windowHeight="1042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Лист1!$A$1:$H$108</definedName>
  </definedNames>
  <calcPr calcId="144525"/>
</workbook>
</file>

<file path=xl/calcChain.xml><?xml version="1.0" encoding="utf-8"?>
<calcChain xmlns="http://schemas.openxmlformats.org/spreadsheetml/2006/main">
  <c r="H17" i="1" l="1"/>
  <c r="G17" i="1"/>
  <c r="F17" i="1"/>
  <c r="E17" i="1"/>
  <c r="H66" i="1"/>
  <c r="G66" i="1"/>
  <c r="F66" i="1"/>
  <c r="E66" i="1"/>
  <c r="D69" i="1"/>
  <c r="H29" i="1" l="1"/>
  <c r="G29" i="1"/>
  <c r="F29" i="1"/>
  <c r="E29" i="1"/>
  <c r="G25" i="1" l="1"/>
  <c r="E27" i="1" l="1"/>
  <c r="F27" i="1"/>
  <c r="F25" i="1" l="1"/>
  <c r="H33" i="1" l="1"/>
  <c r="D33" i="1" s="1"/>
  <c r="H99" i="1"/>
  <c r="G99" i="1"/>
  <c r="F99" i="1"/>
  <c r="H25" i="1" l="1"/>
  <c r="D66" i="1" l="1"/>
  <c r="F43" i="1" l="1"/>
  <c r="F42" i="1"/>
  <c r="G27" i="1" l="1"/>
  <c r="G26" i="1"/>
  <c r="H27" i="1" l="1"/>
  <c r="H26" i="1"/>
  <c r="F26" i="1" l="1"/>
  <c r="E23" i="1" l="1"/>
  <c r="E89" i="1" l="1"/>
  <c r="E99" i="1" s="1"/>
  <c r="E86" i="1" l="1"/>
  <c r="E82" i="1"/>
  <c r="E18" i="1"/>
  <c r="H82" i="1" l="1"/>
  <c r="F23" i="1" l="1"/>
  <c r="E22" i="1" l="1"/>
  <c r="G23" i="1" l="1"/>
  <c r="D17" i="1"/>
  <c r="D25" i="1" l="1"/>
  <c r="H18" i="1"/>
  <c r="F18" i="1"/>
  <c r="D29" i="1" l="1"/>
  <c r="D92" i="1" l="1"/>
  <c r="D91" i="1"/>
  <c r="H86" i="1" l="1"/>
  <c r="G86" i="1"/>
  <c r="F86" i="1"/>
  <c r="D86" i="1" l="1"/>
  <c r="H74" i="1" l="1"/>
  <c r="G74" i="1" s="1"/>
  <c r="F74" i="1" s="1"/>
  <c r="E74" i="1" s="1"/>
  <c r="G18" i="1"/>
  <c r="D18" i="1" s="1"/>
  <c r="F22" i="1" l="1"/>
  <c r="H85" i="1"/>
  <c r="G85" i="1"/>
  <c r="F85" i="1"/>
  <c r="E85" i="1"/>
  <c r="H84" i="1"/>
  <c r="G84" i="1"/>
  <c r="F84" i="1"/>
  <c r="E84" i="1"/>
  <c r="H83" i="1"/>
  <c r="G83" i="1"/>
  <c r="F83" i="1"/>
  <c r="E83" i="1"/>
  <c r="E87" i="1" s="1"/>
  <c r="G82" i="1"/>
  <c r="F82" i="1"/>
  <c r="D82" i="1" l="1"/>
  <c r="H39" i="1"/>
  <c r="G39" i="1"/>
  <c r="F39" i="1"/>
  <c r="E39" i="1"/>
  <c r="H23" i="1"/>
  <c r="H87" i="1"/>
  <c r="G87" i="1"/>
  <c r="F87" i="1"/>
  <c r="D101" i="1"/>
  <c r="D98" i="1"/>
  <c r="D97" i="1"/>
  <c r="D96" i="1"/>
  <c r="D95" i="1"/>
  <c r="D94" i="1"/>
  <c r="D93" i="1"/>
  <c r="D89" i="1"/>
  <c r="D85" i="1"/>
  <c r="D84" i="1"/>
  <c r="D83" i="1"/>
  <c r="D81" i="1"/>
  <c r="D80" i="1"/>
  <c r="D79" i="1"/>
  <c r="D78" i="1"/>
  <c r="D77" i="1"/>
  <c r="D76" i="1"/>
  <c r="D75" i="1"/>
  <c r="D74" i="1"/>
  <c r="D73" i="1"/>
  <c r="D72" i="1"/>
  <c r="D71" i="1"/>
  <c r="D70" i="1"/>
  <c r="D68" i="1"/>
  <c r="D67" i="1"/>
  <c r="D65" i="1"/>
  <c r="D64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8" i="1"/>
  <c r="D37" i="1"/>
  <c r="D36" i="1"/>
  <c r="D35" i="1"/>
  <c r="D34" i="1"/>
  <c r="D32" i="1"/>
  <c r="D31" i="1"/>
  <c r="D30" i="1"/>
  <c r="D28" i="1"/>
  <c r="D27" i="1"/>
  <c r="D26" i="1"/>
  <c r="D21" i="1"/>
  <c r="D20" i="1"/>
  <c r="D19" i="1"/>
  <c r="D99" i="1" l="1"/>
  <c r="D87" i="1"/>
  <c r="H22" i="1"/>
  <c r="D23" i="1"/>
  <c r="G22" i="1"/>
  <c r="D39" i="1"/>
  <c r="D22" i="1" l="1"/>
</calcChain>
</file>

<file path=xl/sharedStrings.xml><?xml version="1.0" encoding="utf-8"?>
<sst xmlns="http://schemas.openxmlformats.org/spreadsheetml/2006/main" count="206" uniqueCount="179">
  <si>
    <t>Фінансовий план підприємства</t>
  </si>
  <si>
    <t xml:space="preserve">Підприємство    </t>
  </si>
  <si>
    <t>Коди</t>
  </si>
  <si>
    <t>Орган управління</t>
  </si>
  <si>
    <t>За ЕДРПОУ</t>
  </si>
  <si>
    <t xml:space="preserve">Галузь   </t>
  </si>
  <si>
    <t>Охорона здоров’я</t>
  </si>
  <si>
    <t>За СПОДУ</t>
  </si>
  <si>
    <t xml:space="preserve">Вид економ. Діяльності  </t>
  </si>
  <si>
    <t>Загальна медична практика</t>
  </si>
  <si>
    <t>За ЗКНГ</t>
  </si>
  <si>
    <t xml:space="preserve">Місцезнаходження   </t>
  </si>
  <si>
    <t>51100 Дніпропетровська область, Магдалинівський район , смт Магдалинівка, вул.Прозорова 1 Б</t>
  </si>
  <si>
    <t>За КВЕД</t>
  </si>
  <si>
    <t xml:space="preserve">Телефон </t>
  </si>
  <si>
    <t>2-43-47</t>
  </si>
  <si>
    <t>одиниця виміру: тис. гривень</t>
  </si>
  <si>
    <t>Показники</t>
  </si>
  <si>
    <t>Код рядка</t>
  </si>
  <si>
    <t>Плановий рік, усього</t>
  </si>
  <si>
    <t>У тому числі за кварталами</t>
  </si>
  <si>
    <t>І</t>
  </si>
  <si>
    <t>ІІ</t>
  </si>
  <si>
    <t>ІІІ</t>
  </si>
  <si>
    <t>ІV</t>
  </si>
  <si>
    <t>І. Фінансові результати</t>
  </si>
  <si>
    <t>Дохід  (виручка) від реалізації продукції (товарів, робіт, послуг)</t>
  </si>
  <si>
    <t xml:space="preserve">    в т.ч. за рахунок бюджетних коштів</t>
  </si>
  <si>
    <t>Податок на додану вартість</t>
  </si>
  <si>
    <t>Акцизний збір</t>
  </si>
  <si>
    <t>Інші вирахування з доходу</t>
  </si>
  <si>
    <t>Чистий дохід (виручка) від реалізації продукції (товарів, робіт, послуг)</t>
  </si>
  <si>
    <t>Собівартість реалізованої продукції (товарів, робіт, послуг)</t>
  </si>
  <si>
    <t>у тому числі за економічними елементами:</t>
  </si>
  <si>
    <t xml:space="preserve">    Матеріальні затрати</t>
  </si>
  <si>
    <t xml:space="preserve">    Витрати на оплату праці</t>
  </si>
  <si>
    <t xml:space="preserve">    Відрахування на соціальні заходи</t>
  </si>
  <si>
    <t xml:space="preserve">    Амортизація</t>
  </si>
  <si>
    <t xml:space="preserve">    Інші операційні витрати</t>
  </si>
  <si>
    <t>Валовий:</t>
  </si>
  <si>
    <t xml:space="preserve">    прибуток</t>
  </si>
  <si>
    <t xml:space="preserve">    збиток</t>
  </si>
  <si>
    <t>Інші операційні доходи</t>
  </si>
  <si>
    <t xml:space="preserve">       у тому числі:</t>
  </si>
  <si>
    <t xml:space="preserve">    дохід від операційної оренди активів</t>
  </si>
  <si>
    <t xml:space="preserve">    одержані гранти та субсидії</t>
  </si>
  <si>
    <t>дохід від реалізації необоротних активів, утримуваних для продажу</t>
  </si>
  <si>
    <t xml:space="preserve">Адміністративні витрати </t>
  </si>
  <si>
    <t>(сума рядків з 091 по 095)</t>
  </si>
  <si>
    <t>Витрати на збут (сума рядків з 101 по 105):</t>
  </si>
  <si>
    <t>Інші операційні витрати</t>
  </si>
  <si>
    <t>(сума рядків з 111 по 115)</t>
  </si>
  <si>
    <t>Фінансові результати від операційної діяльності:</t>
  </si>
  <si>
    <t>Дохід від участі в капіталі</t>
  </si>
  <si>
    <t>Інші фінансові доходи</t>
  </si>
  <si>
    <t>Інші доходи</t>
  </si>
  <si>
    <t xml:space="preserve">      у тому числі:</t>
  </si>
  <si>
    <t xml:space="preserve">    дохід від реалізації фінансових інвестицій </t>
  </si>
  <si>
    <t xml:space="preserve">    дохід від безоплатно одержаних активів</t>
  </si>
  <si>
    <t>Фінансові витрати</t>
  </si>
  <si>
    <t>Витрати від участі в капіталі</t>
  </si>
  <si>
    <t>Інші витрати</t>
  </si>
  <si>
    <t>Фінансові результати від звичайної діяльності до оподаткування:</t>
  </si>
  <si>
    <t>@@</t>
  </si>
  <si>
    <t xml:space="preserve">     прибуток</t>
  </si>
  <si>
    <t xml:space="preserve">     збиток</t>
  </si>
  <si>
    <t>Податок на прибуток</t>
  </si>
  <si>
    <t>Чистий:</t>
  </si>
  <si>
    <t>ІІ. Елементи операційних витрат  (разом)</t>
  </si>
  <si>
    <t>Матеріальні затрати</t>
  </si>
  <si>
    <t>Витрати на оплату праці</t>
  </si>
  <si>
    <t>Відрахування на соціальні заходи</t>
  </si>
  <si>
    <t>Амортизація</t>
  </si>
  <si>
    <t>Разом (сума рядків з 310 по 350)</t>
  </si>
  <si>
    <t>ІІІ. Капітальні інвестиції протягом року</t>
  </si>
  <si>
    <t xml:space="preserve">   в т.ч за рахунок бюджетних коштів</t>
  </si>
  <si>
    <t>Придбання  (виготовлення) основних засобів та інших необоротних матеріальних активів</t>
  </si>
  <si>
    <t>Придбання (створення) нематеріальних активів)</t>
  </si>
  <si>
    <t>Погашення отриманих на  капітальні інвестиції позик</t>
  </si>
  <si>
    <t>Модернізація, модифікація, дообладнання, реконструкція, інші види поліпшення необоротних активів</t>
  </si>
  <si>
    <t>в т.ч за рахунок бюджетних коштів</t>
  </si>
  <si>
    <t>ІV. Додаткова інформація</t>
  </si>
  <si>
    <t>на 1.01</t>
  </si>
  <si>
    <t>на 1.04</t>
  </si>
  <si>
    <t>на 1.07</t>
  </si>
  <si>
    <t>на 1.10</t>
  </si>
  <si>
    <t>на 31.12</t>
  </si>
  <si>
    <t>Чисельність працівників</t>
  </si>
  <si>
    <t>Первісна вартість основних засобів</t>
  </si>
  <si>
    <t>Податкова заборгованість</t>
  </si>
  <si>
    <t>Заборгованість перед працівниками за заробітною платою</t>
  </si>
  <si>
    <t xml:space="preserve">                             Мироненко Т.А.</t>
  </si>
  <si>
    <t xml:space="preserve">Відрахування частини прибутку до бюджету </t>
  </si>
  <si>
    <t>86.21</t>
  </si>
  <si>
    <r>
      <t>@</t>
    </r>
    <r>
      <rPr>
        <sz val="16"/>
        <color rgb="FF000000"/>
        <rFont val="Times New Roman"/>
        <family val="1"/>
        <charset val="204"/>
      </rPr>
      <t>010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</si>
  <si>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rgb="FF000000"/>
        <rFont val="Times New Roman"/>
        <family val="1"/>
        <charset val="204"/>
      </rPr>
      <t>015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</si>
  <si>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020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</si>
  <si>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030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</si>
  <si>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040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</si>
  <si>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050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</si>
  <si>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060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</si>
  <si>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061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</si>
  <si>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062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</si>
  <si>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063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</si>
  <si>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064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</si>
  <si>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065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</si>
  <si>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071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</si>
  <si>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072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</si>
  <si>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080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</si>
  <si>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081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</si>
  <si>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082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</si>
  <si>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083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</si>
  <si>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090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</si>
  <si>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091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</si>
  <si>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092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</si>
  <si>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093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</si>
  <si>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094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</si>
  <si>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095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</si>
  <si>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100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</si>
  <si>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101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</si>
  <si>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102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</si>
  <si>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103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</si>
  <si>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104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</si>
  <si>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105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</si>
  <si>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110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</si>
  <si>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111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</si>
  <si>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112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</si>
  <si>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113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</si>
  <si>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114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</si>
  <si>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115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</si>
  <si>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121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</si>
  <si>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122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</si>
  <si>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130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</si>
  <si>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140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</si>
  <si>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150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</si>
  <si>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152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</si>
  <si>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154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</si>
  <si>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160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</si>
  <si>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170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</si>
  <si>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180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</si>
  <si>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191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</si>
  <si>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192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</si>
  <si>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200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</si>
  <si>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211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</si>
  <si>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212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</si>
  <si>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220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</si>
  <si>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310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</si>
  <si>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320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</si>
  <si>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330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</si>
  <si>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340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</si>
  <si>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350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</si>
  <si>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360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</si>
  <si>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410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</si>
  <si>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411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</si>
  <si>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420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</si>
  <si>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421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</si>
  <si>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430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</si>
  <si>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431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</si>
  <si>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440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</si>
  <si>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441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</si>
  <si>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450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</si>
  <si>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451</t>
    </r>
    <r>
      <rPr>
        <sz val="16"/>
        <color rgb="FFFFFFFF"/>
        <rFont val="Times New Roman"/>
        <family val="1"/>
        <charset val="204"/>
      </rPr>
      <t>@</t>
    </r>
  </si>
  <si>
    <r>
      <t>Разом</t>
    </r>
    <r>
      <rPr>
        <b/>
        <sz val="16"/>
        <color theme="1"/>
        <rFont val="Times New Roman"/>
        <family val="1"/>
        <charset val="204"/>
      </rPr>
      <t xml:space="preserve"> </t>
    </r>
    <r>
      <rPr>
        <sz val="16"/>
        <color theme="1"/>
        <rFont val="Times New Roman"/>
        <family val="1"/>
        <charset val="204"/>
      </rPr>
      <t>(сума рядків 410,420, 430, 440, 450):</t>
    </r>
  </si>
  <si>
    <r>
      <t>@</t>
    </r>
    <r>
      <rPr>
        <sz val="16"/>
        <color theme="1"/>
        <rFont val="Times New Roman"/>
        <family val="1"/>
        <charset val="204"/>
      </rPr>
      <t>490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</si>
  <si>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491</t>
    </r>
    <r>
      <rPr>
        <sz val="16"/>
        <color rgb="FFFFFFFF"/>
        <rFont val="Times New Roman"/>
        <family val="1"/>
        <charset val="204"/>
      </rPr>
      <t>@</t>
    </r>
  </si>
  <si>
    <r>
      <t xml:space="preserve"> </t>
    </r>
    <r>
      <rPr>
        <sz val="16"/>
        <color theme="1"/>
        <rFont val="Times New Roman"/>
        <family val="1"/>
        <charset val="204"/>
      </rPr>
      <t>(сума рядків 411, 421, 431, 441, 451)</t>
    </r>
  </si>
  <si>
    <r>
      <t>@</t>
    </r>
    <r>
      <rPr>
        <sz val="16"/>
        <color theme="1"/>
        <rFont val="Times New Roman"/>
        <family val="1"/>
        <charset val="204"/>
      </rPr>
      <t>510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</si>
  <si>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520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</si>
  <si>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530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</si>
  <si>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540</t>
    </r>
    <r>
      <rPr>
        <sz val="16"/>
        <color rgb="FFFFFFFF"/>
        <rFont val="Times New Roman"/>
        <family val="1"/>
        <charset val="204"/>
      </rPr>
      <t>@</t>
    </r>
  </si>
  <si>
    <t>Директор</t>
  </si>
  <si>
    <t xml:space="preserve">Комунальне некомерційне підприємство  «Магдалинівський центр   первинної медико-санітарної допомоги»  Магдалинівської селищної ради  Дніпропетровської області   </t>
  </si>
  <si>
    <t>на 2024 рік</t>
  </si>
  <si>
    <t>Фарафонов Ігор Олександрович</t>
  </si>
  <si>
    <t>Капітальне будівництво,ремонт</t>
  </si>
  <si>
    <t>Секретар селищної ради</t>
  </si>
  <si>
    <t>Ігор ЧЕРНЕНКО</t>
  </si>
  <si>
    <t xml:space="preserve">       </t>
  </si>
  <si>
    <t>Додаток                                                                       до рішення сесії Магдалинівської                                          селищної ради VIII скликання                                              04.12.2024 р. № 4285-45/VIII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</si>
</sst>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rgb="FFFFFFFF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7" fillId="0" borderId="0" xfId="0" applyFont="1"/>
    <xf numFmtId="0" fontId="6" fillId="0" borderId="10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 indent="1"/>
    </xf>
    <xf numFmtId="0" fontId="6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4" fillId="0" borderId="0" xfId="0" applyFont="1" applyAlignment="1">
      <alignment horizontal="justify" vertical="center"/>
    </xf>
    <xf numFmtId="0" fontId="4" fillId="0" borderId="0" xfId="0" applyFont="1"/>
    <xf numFmtId="0" fontId="6" fillId="0" borderId="5" xfId="0" applyFont="1" applyFill="1" applyBorder="1" applyAlignment="1">
      <alignment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tabSelected="1" view="pageBreakPreview" zoomScale="40" zoomScaleNormal="100" zoomScaleSheetLayoutView="40" workbookViewId="0">
      <selection activeCell="F1" sqref="F1:H1"/>
    </sheetView>
  </sheetViews>
  <sheetFormatPr defaultRowHeight="15" x14ac:dyDescent="0.25"/>
  <cols>
    <col min="2" max="2" width="53.85546875" customWidth="1"/>
    <col min="3" max="3" width="17.85546875" customWidth="1"/>
    <col min="4" max="4" width="15.85546875" customWidth="1"/>
    <col min="5" max="5" width="13.5703125" customWidth="1"/>
    <col min="6" max="6" width="17.42578125" customWidth="1"/>
    <col min="7" max="7" width="17.85546875" customWidth="1"/>
    <col min="8" max="8" width="18.85546875" customWidth="1"/>
    <col min="9" max="9" width="2.140625" customWidth="1"/>
  </cols>
  <sheetData>
    <row r="1" spans="2:8" ht="85.5" customHeight="1" x14ac:dyDescent="0.25">
      <c r="B1" s="1"/>
      <c r="C1" s="1"/>
      <c r="D1" s="1"/>
      <c r="E1" s="3" t="s">
        <v>177</v>
      </c>
      <c r="F1" s="45" t="s">
        <v>178</v>
      </c>
      <c r="G1" s="46"/>
      <c r="H1" s="46"/>
    </row>
    <row r="2" spans="2:8" ht="25.5" x14ac:dyDescent="0.25">
      <c r="B2" s="47" t="s">
        <v>0</v>
      </c>
      <c r="C2" s="47"/>
      <c r="D2" s="47"/>
      <c r="E2" s="47"/>
      <c r="F2" s="2"/>
      <c r="G2" s="2"/>
      <c r="H2" s="2"/>
    </row>
    <row r="3" spans="2:8" ht="25.5" customHeight="1" x14ac:dyDescent="0.25">
      <c r="B3" s="48" t="s">
        <v>172</v>
      </c>
      <c r="C3" s="48"/>
      <c r="D3" s="48"/>
      <c r="E3" s="48"/>
      <c r="F3" s="2"/>
      <c r="G3" s="2"/>
      <c r="H3" s="2"/>
    </row>
    <row r="4" spans="2:8" ht="119.25" customHeight="1" x14ac:dyDescent="0.35">
      <c r="B4" s="49" t="s">
        <v>1</v>
      </c>
      <c r="C4" s="50" t="s">
        <v>171</v>
      </c>
      <c r="D4" s="51"/>
      <c r="E4" s="52"/>
      <c r="F4" s="49" t="s">
        <v>2</v>
      </c>
      <c r="G4" s="49"/>
      <c r="H4" s="4"/>
    </row>
    <row r="5" spans="2:8" ht="15.75" hidden="1" customHeight="1" x14ac:dyDescent="0.35">
      <c r="B5" s="49"/>
      <c r="C5" s="5"/>
      <c r="D5" s="6"/>
      <c r="E5" s="7"/>
      <c r="F5" s="49"/>
      <c r="G5" s="49"/>
      <c r="H5" s="4"/>
    </row>
    <row r="6" spans="2:8" ht="39" customHeight="1" x14ac:dyDescent="0.35">
      <c r="B6" s="8" t="s">
        <v>3</v>
      </c>
      <c r="C6" s="32"/>
      <c r="D6" s="33"/>
      <c r="E6" s="34"/>
      <c r="F6" s="9" t="s">
        <v>4</v>
      </c>
      <c r="G6" s="9">
        <v>37555384</v>
      </c>
      <c r="H6" s="4"/>
    </row>
    <row r="7" spans="2:8" ht="21" x14ac:dyDescent="0.35">
      <c r="B7" s="8" t="s">
        <v>5</v>
      </c>
      <c r="C7" s="35" t="s">
        <v>6</v>
      </c>
      <c r="D7" s="36"/>
      <c r="E7" s="37"/>
      <c r="F7" s="9" t="s">
        <v>7</v>
      </c>
      <c r="G7" s="9"/>
      <c r="H7" s="4"/>
    </row>
    <row r="8" spans="2:8" ht="21" x14ac:dyDescent="0.35">
      <c r="B8" s="8" t="s">
        <v>8</v>
      </c>
      <c r="C8" s="35" t="s">
        <v>9</v>
      </c>
      <c r="D8" s="36"/>
      <c r="E8" s="37"/>
      <c r="F8" s="9" t="s">
        <v>10</v>
      </c>
      <c r="G8" s="9"/>
      <c r="H8" s="4"/>
    </row>
    <row r="9" spans="2:8" ht="61.5" customHeight="1" x14ac:dyDescent="0.35">
      <c r="B9" s="8" t="s">
        <v>11</v>
      </c>
      <c r="C9" s="35" t="s">
        <v>12</v>
      </c>
      <c r="D9" s="36"/>
      <c r="E9" s="37"/>
      <c r="F9" s="9" t="s">
        <v>13</v>
      </c>
      <c r="G9" s="9" t="s">
        <v>93</v>
      </c>
      <c r="H9" s="4"/>
    </row>
    <row r="10" spans="2:8" ht="21" x14ac:dyDescent="0.35">
      <c r="B10" s="8" t="s">
        <v>14</v>
      </c>
      <c r="C10" s="35" t="s">
        <v>15</v>
      </c>
      <c r="D10" s="36"/>
      <c r="E10" s="37"/>
      <c r="F10" s="10"/>
      <c r="G10" s="10"/>
      <c r="H10" s="4"/>
    </row>
    <row r="11" spans="2:8" ht="22.5" customHeight="1" x14ac:dyDescent="0.35">
      <c r="B11" s="8" t="s">
        <v>170</v>
      </c>
      <c r="C11" s="35" t="s">
        <v>173</v>
      </c>
      <c r="D11" s="36"/>
      <c r="E11" s="37"/>
      <c r="F11" s="10"/>
      <c r="G11" s="10"/>
      <c r="H11" s="4"/>
    </row>
    <row r="12" spans="2:8" ht="21.75" thickBot="1" x14ac:dyDescent="0.4">
      <c r="B12" s="11" t="s">
        <v>16</v>
      </c>
      <c r="C12" s="4"/>
      <c r="D12" s="4"/>
      <c r="E12" s="4"/>
      <c r="F12" s="4"/>
      <c r="G12" s="4"/>
      <c r="H12" s="4"/>
    </row>
    <row r="13" spans="2:8" ht="21" thickBot="1" x14ac:dyDescent="0.3">
      <c r="B13" s="12"/>
      <c r="C13" s="38" t="s">
        <v>18</v>
      </c>
      <c r="D13" s="38" t="s">
        <v>19</v>
      </c>
      <c r="E13" s="40" t="s">
        <v>20</v>
      </c>
      <c r="F13" s="41"/>
      <c r="G13" s="41"/>
      <c r="H13" s="42"/>
    </row>
    <row r="14" spans="2:8" ht="21" thickBot="1" x14ac:dyDescent="0.3">
      <c r="B14" s="13" t="s">
        <v>17</v>
      </c>
      <c r="C14" s="39"/>
      <c r="D14" s="39"/>
      <c r="E14" s="14" t="s">
        <v>21</v>
      </c>
      <c r="F14" s="14" t="s">
        <v>22</v>
      </c>
      <c r="G14" s="14" t="s">
        <v>23</v>
      </c>
      <c r="H14" s="14" t="s">
        <v>24</v>
      </c>
    </row>
    <row r="15" spans="2:8" ht="21" thickBot="1" x14ac:dyDescent="0.3">
      <c r="B15" s="13">
        <v>1</v>
      </c>
      <c r="C15" s="14">
        <v>2</v>
      </c>
      <c r="D15" s="14">
        <v>3</v>
      </c>
      <c r="E15" s="14">
        <v>4</v>
      </c>
      <c r="F15" s="14">
        <v>5</v>
      </c>
      <c r="G15" s="14">
        <v>6</v>
      </c>
      <c r="H15" s="14">
        <v>7</v>
      </c>
    </row>
    <row r="16" spans="2:8" ht="32.25" customHeight="1" thickBot="1" x14ac:dyDescent="0.3">
      <c r="B16" s="15" t="s">
        <v>25</v>
      </c>
      <c r="C16" s="14"/>
      <c r="D16" s="14"/>
      <c r="E16" s="14"/>
      <c r="F16" s="14"/>
      <c r="G16" s="14"/>
      <c r="H16" s="14"/>
    </row>
    <row r="17" spans="2:8" ht="39.75" customHeight="1" thickBot="1" x14ac:dyDescent="0.3">
      <c r="B17" s="16" t="s">
        <v>26</v>
      </c>
      <c r="C17" s="17" t="s">
        <v>94</v>
      </c>
      <c r="D17" s="14">
        <f>E17+F17+G17+H17</f>
        <v>58409.853999999999</v>
      </c>
      <c r="E17" s="27">
        <f>7854.976+149.7</f>
        <v>8004.6759999999995</v>
      </c>
      <c r="F17" s="27">
        <f>6224.891+21+232.743+813.8+63.48+53.634+650.1+93.4</f>
        <v>8153.0479999999998</v>
      </c>
      <c r="G17" s="27">
        <f>6385.675+95.22+157.195+34.583+660.9+15+19.88+15+1428.7+165.5</f>
        <v>8977.6530000000002</v>
      </c>
      <c r="H17" s="27">
        <f>6858.38+95.218+157.195+34.584+1364.1+24595+170</f>
        <v>33274.476999999999</v>
      </c>
    </row>
    <row r="18" spans="2:8" ht="32.25" customHeight="1" thickBot="1" x14ac:dyDescent="0.3">
      <c r="B18" s="16" t="s">
        <v>27</v>
      </c>
      <c r="C18" s="17" t="s">
        <v>95</v>
      </c>
      <c r="D18" s="26">
        <f>E18+F18+G18+H18</f>
        <v>29464.353999999999</v>
      </c>
      <c r="E18" s="26">
        <f>E17-E33-E65-E66</f>
        <v>7772.7259999999997</v>
      </c>
      <c r="F18" s="26">
        <f>F17-F33-F65-F66</f>
        <v>7327.2979999999998</v>
      </c>
      <c r="G18" s="26">
        <f>G17-G33-G65-G66</f>
        <v>7301.2030000000004</v>
      </c>
      <c r="H18" s="26">
        <f>H17-H33-H65-H66</f>
        <v>7063.1269999999986</v>
      </c>
    </row>
    <row r="19" spans="2:8" ht="22.5" customHeight="1" thickBot="1" x14ac:dyDescent="0.3">
      <c r="B19" s="16" t="s">
        <v>28</v>
      </c>
      <c r="C19" s="17" t="s">
        <v>96</v>
      </c>
      <c r="D19" s="14">
        <f t="shared" ref="D19:H80" si="0">E19+F19+G19+H19</f>
        <v>0</v>
      </c>
      <c r="E19" s="14"/>
      <c r="F19" s="14">
        <v>0</v>
      </c>
      <c r="G19" s="14"/>
      <c r="H19" s="14"/>
    </row>
    <row r="20" spans="2:8" ht="21.75" customHeight="1" thickBot="1" x14ac:dyDescent="0.3">
      <c r="B20" s="16" t="s">
        <v>29</v>
      </c>
      <c r="C20" s="17" t="s">
        <v>97</v>
      </c>
      <c r="D20" s="14">
        <f t="shared" si="0"/>
        <v>0</v>
      </c>
      <c r="E20" s="14"/>
      <c r="F20" s="14">
        <v>0</v>
      </c>
      <c r="G20" s="14"/>
      <c r="H20" s="14"/>
    </row>
    <row r="21" spans="2:8" ht="26.25" customHeight="1" thickBot="1" x14ac:dyDescent="0.3">
      <c r="B21" s="16" t="s">
        <v>30</v>
      </c>
      <c r="C21" s="17" t="s">
        <v>98</v>
      </c>
      <c r="D21" s="14">
        <f t="shared" si="0"/>
        <v>0</v>
      </c>
      <c r="E21" s="14"/>
      <c r="F21" s="14">
        <v>0</v>
      </c>
      <c r="G21" s="14"/>
      <c r="H21" s="14"/>
    </row>
    <row r="22" spans="2:8" ht="44.25" customHeight="1" thickBot="1" x14ac:dyDescent="0.3">
      <c r="B22" s="16" t="s">
        <v>31</v>
      </c>
      <c r="C22" s="17" t="s">
        <v>99</v>
      </c>
      <c r="D22" s="14">
        <f>E22+F22+G22+H22</f>
        <v>29358.974999999999</v>
      </c>
      <c r="E22" s="14">
        <f>E17-E23</f>
        <v>735.72499999999854</v>
      </c>
      <c r="F22" s="14">
        <f>F17-F23</f>
        <v>1097.3999999999987</v>
      </c>
      <c r="G22" s="14">
        <f t="shared" ref="G22:H22" si="1">G17-G23</f>
        <v>1194.9250000000011</v>
      </c>
      <c r="H22" s="14">
        <f t="shared" si="1"/>
        <v>26330.924999999999</v>
      </c>
    </row>
    <row r="23" spans="2:8" ht="41.25" thickBot="1" x14ac:dyDescent="0.3">
      <c r="B23" s="16" t="s">
        <v>32</v>
      </c>
      <c r="C23" s="17" t="s">
        <v>100</v>
      </c>
      <c r="D23" s="18">
        <f>E23+F23+G23+H23</f>
        <v>29050.879000000001</v>
      </c>
      <c r="E23" s="14">
        <f>E25+E26+E27+E28+E29</f>
        <v>7268.9510000000009</v>
      </c>
      <c r="F23" s="14">
        <f>F25+F26+F27+F28+F29</f>
        <v>7055.648000000001</v>
      </c>
      <c r="G23" s="14">
        <f>G25+G26+G27+G28+G29</f>
        <v>7782.7279999999992</v>
      </c>
      <c r="H23" s="14">
        <f t="shared" ref="H23" si="2">H25+H26+H27+H28+H29</f>
        <v>6943.5519999999997</v>
      </c>
    </row>
    <row r="24" spans="2:8" ht="41.25" thickBot="1" x14ac:dyDescent="0.3">
      <c r="B24" s="16" t="s">
        <v>33</v>
      </c>
      <c r="C24" s="14"/>
      <c r="D24" s="14"/>
      <c r="E24" s="14"/>
      <c r="F24" s="14"/>
      <c r="G24" s="14"/>
      <c r="H24" s="14"/>
    </row>
    <row r="25" spans="2:8" ht="28.5" customHeight="1" thickBot="1" x14ac:dyDescent="0.3">
      <c r="B25" s="16" t="s">
        <v>34</v>
      </c>
      <c r="C25" s="17" t="s">
        <v>101</v>
      </c>
      <c r="D25" s="14">
        <f>E25+F25+G25+H25</f>
        <v>4741.4359999999997</v>
      </c>
      <c r="E25" s="14">
        <v>919.14499999999998</v>
      </c>
      <c r="F25" s="14">
        <f>788.9+21+245.6</f>
        <v>1055.5</v>
      </c>
      <c r="G25" s="14">
        <f>499.7+660.9+15+15+890-35</f>
        <v>2045.6</v>
      </c>
      <c r="H25" s="14">
        <f>373.791+347.4</f>
        <v>721.19100000000003</v>
      </c>
    </row>
    <row r="26" spans="2:8" ht="25.5" customHeight="1" thickBot="1" x14ac:dyDescent="0.3">
      <c r="B26" s="16" t="s">
        <v>35</v>
      </c>
      <c r="C26" s="17" t="s">
        <v>102</v>
      </c>
      <c r="D26" s="14">
        <f t="shared" si="0"/>
        <v>15768.690999999999</v>
      </c>
      <c r="E26" s="14">
        <v>3626.6260000000002</v>
      </c>
      <c r="F26" s="14">
        <f>3647.4+63.48+43.962</f>
        <v>3754.8420000000001</v>
      </c>
      <c r="G26" s="14">
        <f>3969+95.22+157.195+16.295</f>
        <v>4237.71</v>
      </c>
      <c r="H26" s="14">
        <f>3897.1+95.218+157.195</f>
        <v>4149.5129999999999</v>
      </c>
    </row>
    <row r="27" spans="2:8" ht="21" thickBot="1" x14ac:dyDescent="0.3">
      <c r="B27" s="16" t="s">
        <v>36</v>
      </c>
      <c r="C27" s="17" t="s">
        <v>103</v>
      </c>
      <c r="D27" s="14">
        <f t="shared" si="0"/>
        <v>3880.4440000000004</v>
      </c>
      <c r="E27" s="14">
        <f>913</f>
        <v>913</v>
      </c>
      <c r="F27" s="14">
        <f>913+9.672</f>
        <v>922.67200000000003</v>
      </c>
      <c r="G27" s="14">
        <f>992.25+34.583+3.585</f>
        <v>1030.4180000000001</v>
      </c>
      <c r="H27" s="14">
        <f>979.77+34.584</f>
        <v>1014.354</v>
      </c>
    </row>
    <row r="28" spans="2:8" ht="23.25" customHeight="1" thickBot="1" x14ac:dyDescent="0.3">
      <c r="B28" s="16" t="s">
        <v>37</v>
      </c>
      <c r="C28" s="17" t="s">
        <v>104</v>
      </c>
      <c r="D28" s="14">
        <f t="shared" si="0"/>
        <v>578.6</v>
      </c>
      <c r="E28" s="14">
        <v>149.69999999999999</v>
      </c>
      <c r="F28" s="14">
        <v>93.4</v>
      </c>
      <c r="G28" s="14">
        <v>165.5</v>
      </c>
      <c r="H28" s="14">
        <v>170</v>
      </c>
    </row>
    <row r="29" spans="2:8" ht="26.25" customHeight="1" thickBot="1" x14ac:dyDescent="0.3">
      <c r="B29" s="16" t="s">
        <v>38</v>
      </c>
      <c r="C29" s="17" t="s">
        <v>105</v>
      </c>
      <c r="D29" s="14">
        <f>E29+F29+G29+H29</f>
        <v>4081.7080000000001</v>
      </c>
      <c r="E29" s="14">
        <f>1647.98+12.5</f>
        <v>1660.48</v>
      </c>
      <c r="F29" s="14">
        <f>206.866+232.743+813.8-36.675+12.5</f>
        <v>1229.2340000000002</v>
      </c>
      <c r="G29" s="14">
        <f>256+35+12.5</f>
        <v>303.5</v>
      </c>
      <c r="H29" s="14">
        <f>875.994+12.5</f>
        <v>888.49400000000003</v>
      </c>
    </row>
    <row r="30" spans="2:8" ht="21" thickBot="1" x14ac:dyDescent="0.3">
      <c r="B30" s="16" t="s">
        <v>39</v>
      </c>
      <c r="C30" s="14"/>
      <c r="D30" s="14">
        <f t="shared" si="0"/>
        <v>0</v>
      </c>
      <c r="E30" s="14"/>
      <c r="F30" s="14">
        <v>0</v>
      </c>
      <c r="G30" s="14"/>
      <c r="H30" s="14"/>
    </row>
    <row r="31" spans="2:8" ht="21" thickBot="1" x14ac:dyDescent="0.3">
      <c r="B31" s="16" t="s">
        <v>40</v>
      </c>
      <c r="C31" s="17" t="s">
        <v>106</v>
      </c>
      <c r="D31" s="14">
        <f t="shared" si="0"/>
        <v>0</v>
      </c>
      <c r="E31" s="14"/>
      <c r="F31" s="14">
        <v>0</v>
      </c>
      <c r="G31" s="14"/>
      <c r="H31" s="14"/>
    </row>
    <row r="32" spans="2:8" ht="21" thickBot="1" x14ac:dyDescent="0.3">
      <c r="B32" s="16" t="s">
        <v>41</v>
      </c>
      <c r="C32" s="17" t="s">
        <v>107</v>
      </c>
      <c r="D32" s="14">
        <f t="shared" si="0"/>
        <v>0</v>
      </c>
      <c r="E32" s="14"/>
      <c r="F32" s="14">
        <v>0</v>
      </c>
      <c r="G32" s="14"/>
      <c r="H32" s="14"/>
    </row>
    <row r="33" spans="2:8" ht="28.5" customHeight="1" thickBot="1" x14ac:dyDescent="0.3">
      <c r="B33" s="25" t="s">
        <v>42</v>
      </c>
      <c r="C33" s="17" t="s">
        <v>108</v>
      </c>
      <c r="D33" s="18">
        <f>E33+F33+G33+H33</f>
        <v>24644</v>
      </c>
      <c r="E33" s="18">
        <v>12.25</v>
      </c>
      <c r="F33" s="18">
        <v>12.25</v>
      </c>
      <c r="G33" s="18">
        <v>12.25</v>
      </c>
      <c r="H33" s="18">
        <f>12.25+H36</f>
        <v>24607.25</v>
      </c>
    </row>
    <row r="34" spans="2:8" ht="21" thickBot="1" x14ac:dyDescent="0.3">
      <c r="B34" s="16" t="s">
        <v>43</v>
      </c>
      <c r="C34" s="14"/>
      <c r="D34" s="14">
        <f t="shared" si="0"/>
        <v>0</v>
      </c>
      <c r="E34" s="14"/>
      <c r="F34" s="14">
        <v>0</v>
      </c>
      <c r="G34" s="14"/>
      <c r="H34" s="14"/>
    </row>
    <row r="35" spans="2:8" ht="21" thickBot="1" x14ac:dyDescent="0.3">
      <c r="B35" s="16" t="s">
        <v>44</v>
      </c>
      <c r="C35" s="17" t="s">
        <v>109</v>
      </c>
      <c r="D35" s="18">
        <f t="shared" si="0"/>
        <v>42</v>
      </c>
      <c r="E35" s="18">
        <v>10.5</v>
      </c>
      <c r="F35" s="18">
        <v>10.5</v>
      </c>
      <c r="G35" s="18">
        <v>10.5</v>
      </c>
      <c r="H35" s="18">
        <v>10.5</v>
      </c>
    </row>
    <row r="36" spans="2:8" ht="21" thickBot="1" x14ac:dyDescent="0.3">
      <c r="B36" s="16" t="s">
        <v>45</v>
      </c>
      <c r="C36" s="17" t="s">
        <v>110</v>
      </c>
      <c r="D36" s="14">
        <f t="shared" si="0"/>
        <v>24595</v>
      </c>
      <c r="E36" s="14"/>
      <c r="F36" s="14">
        <v>0</v>
      </c>
      <c r="G36" s="14"/>
      <c r="H36" s="14">
        <v>24595</v>
      </c>
    </row>
    <row r="37" spans="2:8" ht="41.25" thickBot="1" x14ac:dyDescent="0.3">
      <c r="B37" s="19" t="s">
        <v>46</v>
      </c>
      <c r="C37" s="17" t="s">
        <v>111</v>
      </c>
      <c r="D37" s="14">
        <f t="shared" si="0"/>
        <v>0</v>
      </c>
      <c r="E37" s="14"/>
      <c r="F37" s="14">
        <v>0</v>
      </c>
      <c r="G37" s="14"/>
      <c r="H37" s="14"/>
    </row>
    <row r="38" spans="2:8" ht="21" thickBot="1" x14ac:dyDescent="0.3">
      <c r="B38" s="20" t="s">
        <v>47</v>
      </c>
      <c r="C38" s="43" t="s">
        <v>112</v>
      </c>
      <c r="D38" s="14">
        <f t="shared" si="0"/>
        <v>0</v>
      </c>
      <c r="E38" s="14"/>
      <c r="F38" s="14">
        <v>0</v>
      </c>
      <c r="G38" s="14"/>
      <c r="H38" s="14"/>
    </row>
    <row r="39" spans="2:8" ht="21" thickBot="1" x14ac:dyDescent="0.3">
      <c r="B39" s="16" t="s">
        <v>48</v>
      </c>
      <c r="C39" s="44"/>
      <c r="D39" s="14">
        <f t="shared" si="0"/>
        <v>2797.0749999999998</v>
      </c>
      <c r="E39" s="14">
        <f>E41+E42+E43+E44+E45</f>
        <v>732.97500000000002</v>
      </c>
      <c r="F39" s="14">
        <f t="shared" ref="F39:H39" si="3">F41+F42+F43+F44+F45</f>
        <v>692.15</v>
      </c>
      <c r="G39" s="14">
        <f t="shared" si="3"/>
        <v>655.47500000000002</v>
      </c>
      <c r="H39" s="14">
        <f t="shared" si="3"/>
        <v>716.47500000000002</v>
      </c>
    </row>
    <row r="40" spans="2:8" ht="41.25" thickBot="1" x14ac:dyDescent="0.3">
      <c r="B40" s="16" t="s">
        <v>33</v>
      </c>
      <c r="C40" s="14"/>
      <c r="D40" s="14">
        <f t="shared" si="0"/>
        <v>0</v>
      </c>
      <c r="E40" s="14"/>
      <c r="F40" s="14">
        <v>0</v>
      </c>
      <c r="G40" s="14"/>
      <c r="H40" s="14"/>
    </row>
    <row r="41" spans="2:8" ht="27.75" customHeight="1" thickBot="1" x14ac:dyDescent="0.3">
      <c r="B41" s="16" t="s">
        <v>34</v>
      </c>
      <c r="C41" s="17" t="s">
        <v>113</v>
      </c>
      <c r="D41" s="18">
        <f t="shared" si="0"/>
        <v>33.700000000000003</v>
      </c>
      <c r="E41" s="18">
        <v>18.7</v>
      </c>
      <c r="F41" s="18">
        <v>5</v>
      </c>
      <c r="G41" s="18">
        <v>5</v>
      </c>
      <c r="H41" s="18">
        <v>5</v>
      </c>
    </row>
    <row r="42" spans="2:8" ht="28.5" customHeight="1" thickBot="1" x14ac:dyDescent="0.3">
      <c r="B42" s="16" t="s">
        <v>35</v>
      </c>
      <c r="C42" s="17" t="s">
        <v>114</v>
      </c>
      <c r="D42" s="18">
        <f t="shared" si="0"/>
        <v>2116.06</v>
      </c>
      <c r="E42" s="18">
        <v>521.5</v>
      </c>
      <c r="F42" s="18">
        <f>521.5+30.06</f>
        <v>551.55999999999995</v>
      </c>
      <c r="G42" s="18">
        <v>521.5</v>
      </c>
      <c r="H42" s="18">
        <v>521.5</v>
      </c>
    </row>
    <row r="43" spans="2:8" ht="21" thickBot="1" x14ac:dyDescent="0.3">
      <c r="B43" s="16" t="s">
        <v>36</v>
      </c>
      <c r="C43" s="17" t="s">
        <v>115</v>
      </c>
      <c r="D43" s="14">
        <f t="shared" si="0"/>
        <v>465.51499999999999</v>
      </c>
      <c r="E43" s="14">
        <v>114.72499999999999</v>
      </c>
      <c r="F43" s="14">
        <f>114.725+6.615</f>
        <v>121.33999999999999</v>
      </c>
      <c r="G43" s="14">
        <v>114.72499999999999</v>
      </c>
      <c r="H43" s="14">
        <v>114.72499999999999</v>
      </c>
    </row>
    <row r="44" spans="2:8" ht="21" thickBot="1" x14ac:dyDescent="0.3">
      <c r="B44" s="16" t="s">
        <v>37</v>
      </c>
      <c r="C44" s="17" t="s">
        <v>116</v>
      </c>
      <c r="D44" s="14">
        <f t="shared" si="0"/>
        <v>0</v>
      </c>
      <c r="E44" s="14"/>
      <c r="F44" s="14">
        <v>0</v>
      </c>
      <c r="G44" s="14"/>
      <c r="H44" s="14"/>
    </row>
    <row r="45" spans="2:8" ht="24.75" customHeight="1" thickBot="1" x14ac:dyDescent="0.3">
      <c r="B45" s="16" t="s">
        <v>38</v>
      </c>
      <c r="C45" s="17" t="s">
        <v>117</v>
      </c>
      <c r="D45" s="18">
        <f t="shared" si="0"/>
        <v>181.8</v>
      </c>
      <c r="E45" s="18">
        <v>78.05</v>
      </c>
      <c r="F45" s="18">
        <v>14.25</v>
      </c>
      <c r="G45" s="18">
        <v>14.25</v>
      </c>
      <c r="H45" s="18">
        <v>75.25</v>
      </c>
    </row>
    <row r="46" spans="2:8" ht="41.25" thickBot="1" x14ac:dyDescent="0.3">
      <c r="B46" s="16" t="s">
        <v>49</v>
      </c>
      <c r="C46" s="17" t="s">
        <v>118</v>
      </c>
      <c r="D46" s="14">
        <f t="shared" si="0"/>
        <v>0</v>
      </c>
      <c r="E46" s="14"/>
      <c r="F46" s="14">
        <v>0</v>
      </c>
      <c r="G46" s="14"/>
      <c r="H46" s="14"/>
    </row>
    <row r="47" spans="2:8" ht="41.25" thickBot="1" x14ac:dyDescent="0.3">
      <c r="B47" s="16" t="s">
        <v>33</v>
      </c>
      <c r="C47" s="14"/>
      <c r="D47" s="14">
        <f t="shared" si="0"/>
        <v>0</v>
      </c>
      <c r="E47" s="14"/>
      <c r="F47" s="14">
        <v>0</v>
      </c>
      <c r="G47" s="14"/>
      <c r="H47" s="14"/>
    </row>
    <row r="48" spans="2:8" ht="21" thickBot="1" x14ac:dyDescent="0.3">
      <c r="B48" s="16" t="s">
        <v>34</v>
      </c>
      <c r="C48" s="17" t="s">
        <v>119</v>
      </c>
      <c r="D48" s="14">
        <f t="shared" si="0"/>
        <v>0</v>
      </c>
      <c r="E48" s="14"/>
      <c r="F48" s="14">
        <v>0</v>
      </c>
      <c r="G48" s="14"/>
      <c r="H48" s="14"/>
    </row>
    <row r="49" spans="2:8" ht="21" thickBot="1" x14ac:dyDescent="0.3">
      <c r="B49" s="16" t="s">
        <v>35</v>
      </c>
      <c r="C49" s="17" t="s">
        <v>120</v>
      </c>
      <c r="D49" s="14">
        <f t="shared" si="0"/>
        <v>0</v>
      </c>
      <c r="E49" s="14"/>
      <c r="F49" s="14">
        <v>0</v>
      </c>
      <c r="G49" s="14"/>
      <c r="H49" s="14"/>
    </row>
    <row r="50" spans="2:8" ht="21" thickBot="1" x14ac:dyDescent="0.3">
      <c r="B50" s="16" t="s">
        <v>36</v>
      </c>
      <c r="C50" s="17" t="s">
        <v>121</v>
      </c>
      <c r="D50" s="14">
        <f t="shared" si="0"/>
        <v>0</v>
      </c>
      <c r="E50" s="14"/>
      <c r="F50" s="14">
        <v>0</v>
      </c>
      <c r="G50" s="14"/>
      <c r="H50" s="14"/>
    </row>
    <row r="51" spans="2:8" ht="21" thickBot="1" x14ac:dyDescent="0.3">
      <c r="B51" s="16" t="s">
        <v>37</v>
      </c>
      <c r="C51" s="17" t="s">
        <v>122</v>
      </c>
      <c r="D51" s="14">
        <f t="shared" si="0"/>
        <v>0</v>
      </c>
      <c r="E51" s="14"/>
      <c r="F51" s="14">
        <v>0</v>
      </c>
      <c r="G51" s="14"/>
      <c r="H51" s="14"/>
    </row>
    <row r="52" spans="2:8" ht="21" thickBot="1" x14ac:dyDescent="0.3">
      <c r="B52" s="16" t="s">
        <v>38</v>
      </c>
      <c r="C52" s="17" t="s">
        <v>123</v>
      </c>
      <c r="D52" s="14">
        <f t="shared" si="0"/>
        <v>0</v>
      </c>
      <c r="E52" s="14"/>
      <c r="F52" s="14">
        <v>0</v>
      </c>
      <c r="G52" s="14"/>
      <c r="H52" s="14"/>
    </row>
    <row r="53" spans="2:8" ht="25.5" customHeight="1" thickBot="1" x14ac:dyDescent="0.3">
      <c r="B53" s="20" t="s">
        <v>50</v>
      </c>
      <c r="C53" s="43" t="s">
        <v>124</v>
      </c>
      <c r="D53" s="18">
        <f t="shared" si="0"/>
        <v>7</v>
      </c>
      <c r="E53" s="18">
        <v>2.75</v>
      </c>
      <c r="F53" s="18">
        <v>0.75</v>
      </c>
      <c r="G53" s="18">
        <v>0.75</v>
      </c>
      <c r="H53" s="18">
        <v>2.75</v>
      </c>
    </row>
    <row r="54" spans="2:8" ht="21" thickBot="1" x14ac:dyDescent="0.3">
      <c r="B54" s="16" t="s">
        <v>51</v>
      </c>
      <c r="C54" s="44"/>
      <c r="D54" s="14">
        <f t="shared" si="0"/>
        <v>0</v>
      </c>
      <c r="E54" s="14"/>
      <c r="F54" s="14">
        <v>0</v>
      </c>
      <c r="G54" s="14"/>
      <c r="H54" s="14"/>
    </row>
    <row r="55" spans="2:8" ht="41.25" thickBot="1" x14ac:dyDescent="0.3">
      <c r="B55" s="16" t="s">
        <v>33</v>
      </c>
      <c r="C55" s="14"/>
      <c r="D55" s="14">
        <f t="shared" si="0"/>
        <v>0</v>
      </c>
      <c r="E55" s="14"/>
      <c r="F55" s="14">
        <v>0</v>
      </c>
      <c r="G55" s="14"/>
      <c r="H55" s="14"/>
    </row>
    <row r="56" spans="2:8" ht="21" thickBot="1" x14ac:dyDescent="0.3">
      <c r="B56" s="16" t="s">
        <v>34</v>
      </c>
      <c r="C56" s="17" t="s">
        <v>125</v>
      </c>
      <c r="D56" s="14">
        <f t="shared" si="0"/>
        <v>0</v>
      </c>
      <c r="E56" s="14"/>
      <c r="F56" s="14">
        <v>0</v>
      </c>
      <c r="G56" s="14"/>
      <c r="H56" s="14"/>
    </row>
    <row r="57" spans="2:8" ht="21" thickBot="1" x14ac:dyDescent="0.3">
      <c r="B57" s="16" t="s">
        <v>35</v>
      </c>
      <c r="C57" s="17" t="s">
        <v>126</v>
      </c>
      <c r="D57" s="14">
        <f t="shared" si="0"/>
        <v>0</v>
      </c>
      <c r="E57" s="14"/>
      <c r="F57" s="14">
        <v>0</v>
      </c>
      <c r="G57" s="14"/>
      <c r="H57" s="14"/>
    </row>
    <row r="58" spans="2:8" ht="21" thickBot="1" x14ac:dyDescent="0.3">
      <c r="B58" s="16" t="s">
        <v>36</v>
      </c>
      <c r="C58" s="17" t="s">
        <v>127</v>
      </c>
      <c r="D58" s="14">
        <f t="shared" si="0"/>
        <v>0</v>
      </c>
      <c r="E58" s="14"/>
      <c r="F58" s="14">
        <v>0</v>
      </c>
      <c r="G58" s="14"/>
      <c r="H58" s="14"/>
    </row>
    <row r="59" spans="2:8" ht="21" thickBot="1" x14ac:dyDescent="0.3">
      <c r="B59" s="16" t="s">
        <v>37</v>
      </c>
      <c r="C59" s="17" t="s">
        <v>128</v>
      </c>
      <c r="D59" s="14">
        <f t="shared" si="0"/>
        <v>0</v>
      </c>
      <c r="E59" s="14"/>
      <c r="F59" s="14">
        <v>0</v>
      </c>
      <c r="G59" s="14"/>
      <c r="H59" s="14"/>
    </row>
    <row r="60" spans="2:8" ht="21" thickBot="1" x14ac:dyDescent="0.3">
      <c r="B60" s="16" t="s">
        <v>38</v>
      </c>
      <c r="C60" s="17" t="s">
        <v>129</v>
      </c>
      <c r="D60" s="14">
        <f t="shared" si="0"/>
        <v>7</v>
      </c>
      <c r="E60" s="14">
        <v>2.75</v>
      </c>
      <c r="F60" s="14">
        <v>0.75</v>
      </c>
      <c r="G60" s="14">
        <v>0.75</v>
      </c>
      <c r="H60" s="14">
        <v>2.75</v>
      </c>
    </row>
    <row r="61" spans="2:8" ht="41.25" thickBot="1" x14ac:dyDescent="0.3">
      <c r="B61" s="16" t="s">
        <v>52</v>
      </c>
      <c r="C61" s="14"/>
      <c r="D61" s="14">
        <f t="shared" si="0"/>
        <v>0</v>
      </c>
      <c r="E61" s="14"/>
      <c r="F61" s="14">
        <v>0</v>
      </c>
      <c r="G61" s="14"/>
      <c r="H61" s="14"/>
    </row>
    <row r="62" spans="2:8" ht="21" thickBot="1" x14ac:dyDescent="0.3">
      <c r="B62" s="16" t="s">
        <v>40</v>
      </c>
      <c r="C62" s="17" t="s">
        <v>130</v>
      </c>
      <c r="D62" s="14">
        <f t="shared" si="0"/>
        <v>0</v>
      </c>
      <c r="E62" s="14"/>
      <c r="F62" s="14">
        <v>0</v>
      </c>
      <c r="G62" s="14"/>
      <c r="H62" s="14"/>
    </row>
    <row r="63" spans="2:8" ht="21" thickBot="1" x14ac:dyDescent="0.3">
      <c r="B63" s="16" t="s">
        <v>41</v>
      </c>
      <c r="C63" s="17" t="s">
        <v>131</v>
      </c>
      <c r="D63" s="14"/>
      <c r="E63" s="14"/>
      <c r="F63" s="14"/>
      <c r="G63" s="14"/>
      <c r="H63" s="14"/>
    </row>
    <row r="64" spans="2:8" ht="21" thickBot="1" x14ac:dyDescent="0.3">
      <c r="B64" s="16" t="s">
        <v>53</v>
      </c>
      <c r="C64" s="17" t="s">
        <v>132</v>
      </c>
      <c r="D64" s="14">
        <f t="shared" si="0"/>
        <v>0</v>
      </c>
      <c r="E64" s="14"/>
      <c r="F64" s="14">
        <v>0</v>
      </c>
      <c r="G64" s="14"/>
      <c r="H64" s="14"/>
    </row>
    <row r="65" spans="2:8" ht="21" thickBot="1" x14ac:dyDescent="0.3">
      <c r="B65" s="25" t="s">
        <v>54</v>
      </c>
      <c r="C65" s="17" t="s">
        <v>133</v>
      </c>
      <c r="D65" s="14">
        <f t="shared" si="0"/>
        <v>30</v>
      </c>
      <c r="E65" s="14">
        <v>7.5</v>
      </c>
      <c r="F65" s="14">
        <v>7.5</v>
      </c>
      <c r="G65" s="14">
        <v>7.5</v>
      </c>
      <c r="H65" s="14">
        <v>7.5</v>
      </c>
    </row>
    <row r="66" spans="2:8" ht="21" thickBot="1" x14ac:dyDescent="0.3">
      <c r="B66" s="25" t="s">
        <v>55</v>
      </c>
      <c r="C66" s="17" t="s">
        <v>134</v>
      </c>
      <c r="D66" s="14">
        <f>E66+F66+G66+H66</f>
        <v>4271.5</v>
      </c>
      <c r="E66" s="14">
        <f>62.5+E69</f>
        <v>212.2</v>
      </c>
      <c r="F66" s="14">
        <f>62.5+650.1+F69</f>
        <v>806</v>
      </c>
      <c r="G66" s="14">
        <f>62.5+1428.7+G69</f>
        <v>1656.7</v>
      </c>
      <c r="H66" s="14">
        <f>62.5+1364.1+H69</f>
        <v>1596.6</v>
      </c>
    </row>
    <row r="67" spans="2:8" ht="21" thickBot="1" x14ac:dyDescent="0.3">
      <c r="B67" s="16" t="s">
        <v>56</v>
      </c>
      <c r="C67" s="14"/>
      <c r="D67" s="14">
        <f t="shared" si="0"/>
        <v>0</v>
      </c>
      <c r="E67" s="14"/>
      <c r="F67" s="14">
        <v>0</v>
      </c>
      <c r="G67" s="14"/>
      <c r="H67" s="14"/>
    </row>
    <row r="68" spans="2:8" ht="41.25" thickBot="1" x14ac:dyDescent="0.3">
      <c r="B68" s="16" t="s">
        <v>57</v>
      </c>
      <c r="C68" s="17" t="s">
        <v>135</v>
      </c>
      <c r="D68" s="14">
        <f t="shared" si="0"/>
        <v>0</v>
      </c>
      <c r="E68" s="14"/>
      <c r="F68" s="14">
        <v>0</v>
      </c>
      <c r="G68" s="14"/>
      <c r="H68" s="14"/>
    </row>
    <row r="69" spans="2:8" ht="41.25" thickBot="1" x14ac:dyDescent="0.3">
      <c r="B69" s="16" t="s">
        <v>58</v>
      </c>
      <c r="C69" s="17" t="s">
        <v>136</v>
      </c>
      <c r="D69" s="14">
        <f>E69+F69+G69+H69</f>
        <v>578.6</v>
      </c>
      <c r="E69" s="14">
        <v>149.69999999999999</v>
      </c>
      <c r="F69" s="14">
        <v>93.4</v>
      </c>
      <c r="G69" s="14">
        <v>165.5</v>
      </c>
      <c r="H69" s="14">
        <v>170</v>
      </c>
    </row>
    <row r="70" spans="2:8" ht="21" thickBot="1" x14ac:dyDescent="0.3">
      <c r="B70" s="16" t="s">
        <v>59</v>
      </c>
      <c r="C70" s="17" t="s">
        <v>137</v>
      </c>
      <c r="D70" s="14">
        <f t="shared" si="0"/>
        <v>0</v>
      </c>
      <c r="E70" s="14"/>
      <c r="F70" s="14">
        <v>0</v>
      </c>
      <c r="G70" s="14"/>
      <c r="H70" s="14"/>
    </row>
    <row r="71" spans="2:8" ht="21" thickBot="1" x14ac:dyDescent="0.3">
      <c r="B71" s="16" t="s">
        <v>60</v>
      </c>
      <c r="C71" s="17" t="s">
        <v>138</v>
      </c>
      <c r="D71" s="14">
        <f t="shared" si="0"/>
        <v>0</v>
      </c>
      <c r="E71" s="14"/>
      <c r="F71" s="14">
        <v>0</v>
      </c>
      <c r="G71" s="14"/>
      <c r="H71" s="14"/>
    </row>
    <row r="72" spans="2:8" ht="21" thickBot="1" x14ac:dyDescent="0.3">
      <c r="B72" s="16" t="s">
        <v>61</v>
      </c>
      <c r="C72" s="17" t="s">
        <v>139</v>
      </c>
      <c r="D72" s="14">
        <f t="shared" si="0"/>
        <v>0</v>
      </c>
      <c r="E72" s="14"/>
      <c r="F72" s="14">
        <v>0</v>
      </c>
      <c r="G72" s="14"/>
      <c r="H72" s="14"/>
    </row>
    <row r="73" spans="2:8" ht="41.25" thickBot="1" x14ac:dyDescent="0.3">
      <c r="B73" s="16" t="s">
        <v>62</v>
      </c>
      <c r="C73" s="17" t="s">
        <v>63</v>
      </c>
      <c r="D73" s="14">
        <f t="shared" si="0"/>
        <v>0</v>
      </c>
      <c r="E73" s="14"/>
      <c r="F73" s="14">
        <v>0</v>
      </c>
      <c r="G73" s="14"/>
      <c r="H73" s="14"/>
    </row>
    <row r="74" spans="2:8" ht="21" thickBot="1" x14ac:dyDescent="0.3">
      <c r="B74" s="16" t="s">
        <v>64</v>
      </c>
      <c r="C74" s="17" t="s">
        <v>140</v>
      </c>
      <c r="D74" s="14">
        <f t="shared" si="0"/>
        <v>0</v>
      </c>
      <c r="E74" s="14">
        <f t="shared" si="0"/>
        <v>0</v>
      </c>
      <c r="F74" s="14">
        <f t="shared" si="0"/>
        <v>0</v>
      </c>
      <c r="G74" s="14">
        <f t="shared" si="0"/>
        <v>0</v>
      </c>
      <c r="H74" s="14">
        <f t="shared" si="0"/>
        <v>0</v>
      </c>
    </row>
    <row r="75" spans="2:8" ht="21" thickBot="1" x14ac:dyDescent="0.3">
      <c r="B75" s="16" t="s">
        <v>65</v>
      </c>
      <c r="C75" s="17" t="s">
        <v>141</v>
      </c>
      <c r="D75" s="14">
        <f t="shared" si="0"/>
        <v>0</v>
      </c>
      <c r="E75" s="14"/>
      <c r="F75" s="14">
        <v>0</v>
      </c>
      <c r="G75" s="14"/>
      <c r="H75" s="14"/>
    </row>
    <row r="76" spans="2:8" ht="21" thickBot="1" x14ac:dyDescent="0.3">
      <c r="B76" s="16" t="s">
        <v>66</v>
      </c>
      <c r="C76" s="17" t="s">
        <v>142</v>
      </c>
      <c r="D76" s="14">
        <f t="shared" si="0"/>
        <v>0</v>
      </c>
      <c r="E76" s="14"/>
      <c r="F76" s="14">
        <v>0</v>
      </c>
      <c r="G76" s="14"/>
      <c r="H76" s="14"/>
    </row>
    <row r="77" spans="2:8" ht="21" thickBot="1" x14ac:dyDescent="0.3">
      <c r="B77" s="16" t="s">
        <v>67</v>
      </c>
      <c r="C77" s="14"/>
      <c r="D77" s="14">
        <f t="shared" si="0"/>
        <v>0</v>
      </c>
      <c r="E77" s="14"/>
      <c r="F77" s="14">
        <v>0</v>
      </c>
      <c r="G77" s="14"/>
      <c r="H77" s="14"/>
    </row>
    <row r="78" spans="2:8" ht="21" thickBot="1" x14ac:dyDescent="0.3">
      <c r="B78" s="16" t="s">
        <v>40</v>
      </c>
      <c r="C78" s="17" t="s">
        <v>143</v>
      </c>
      <c r="D78" s="14">
        <f t="shared" si="0"/>
        <v>0</v>
      </c>
      <c r="E78" s="14"/>
      <c r="F78" s="14">
        <v>0</v>
      </c>
      <c r="G78" s="14"/>
      <c r="H78" s="14"/>
    </row>
    <row r="79" spans="2:8" ht="21" thickBot="1" x14ac:dyDescent="0.3">
      <c r="B79" s="16" t="s">
        <v>41</v>
      </c>
      <c r="C79" s="17" t="s">
        <v>144</v>
      </c>
      <c r="D79" s="14">
        <f t="shared" si="0"/>
        <v>0</v>
      </c>
      <c r="E79" s="14"/>
      <c r="F79" s="14">
        <v>0</v>
      </c>
      <c r="G79" s="14"/>
      <c r="H79" s="14"/>
    </row>
    <row r="80" spans="2:8" ht="41.25" thickBot="1" x14ac:dyDescent="0.3">
      <c r="B80" s="16" t="s">
        <v>92</v>
      </c>
      <c r="C80" s="17" t="s">
        <v>145</v>
      </c>
      <c r="D80" s="14">
        <f t="shared" si="0"/>
        <v>0</v>
      </c>
      <c r="E80" s="14"/>
      <c r="F80" s="14">
        <v>0</v>
      </c>
      <c r="G80" s="14"/>
      <c r="H80" s="14"/>
    </row>
    <row r="81" spans="2:8" ht="41.25" thickBot="1" x14ac:dyDescent="0.3">
      <c r="B81" s="15" t="s">
        <v>68</v>
      </c>
      <c r="C81" s="14"/>
      <c r="D81" s="14">
        <f t="shared" ref="D81:D101" si="4">E81+F81+G81+H81</f>
        <v>0</v>
      </c>
      <c r="E81" s="14"/>
      <c r="F81" s="14">
        <v>0</v>
      </c>
      <c r="G81" s="14"/>
      <c r="H81" s="14"/>
    </row>
    <row r="82" spans="2:8" ht="25.5" customHeight="1" thickBot="1" x14ac:dyDescent="0.3">
      <c r="B82" s="16" t="s">
        <v>69</v>
      </c>
      <c r="C82" s="17" t="s">
        <v>146</v>
      </c>
      <c r="D82" s="26">
        <f>E82+F82+G82+H82</f>
        <v>4775.1359999999995</v>
      </c>
      <c r="E82" s="26">
        <f>E25+E41</f>
        <v>937.84500000000003</v>
      </c>
      <c r="F82" s="26">
        <f t="shared" ref="E82:H83" si="5">F25+F41</f>
        <v>1060.5</v>
      </c>
      <c r="G82" s="26">
        <f t="shared" si="5"/>
        <v>2050.6</v>
      </c>
      <c r="H82" s="26">
        <f>H25+H41</f>
        <v>726.19100000000003</v>
      </c>
    </row>
    <row r="83" spans="2:8" ht="30.75" customHeight="1" thickBot="1" x14ac:dyDescent="0.3">
      <c r="B83" s="16" t="s">
        <v>70</v>
      </c>
      <c r="C83" s="17" t="s">
        <v>147</v>
      </c>
      <c r="D83" s="26">
        <f t="shared" si="4"/>
        <v>17884.751</v>
      </c>
      <c r="E83" s="26">
        <f t="shared" si="5"/>
        <v>4148.1260000000002</v>
      </c>
      <c r="F83" s="26">
        <f t="shared" si="5"/>
        <v>4306.402</v>
      </c>
      <c r="G83" s="26">
        <f t="shared" si="5"/>
        <v>4759.21</v>
      </c>
      <c r="H83" s="26">
        <f t="shared" si="5"/>
        <v>4671.0129999999999</v>
      </c>
    </row>
    <row r="84" spans="2:8" ht="26.25" customHeight="1" thickBot="1" x14ac:dyDescent="0.3">
      <c r="B84" s="16" t="s">
        <v>71</v>
      </c>
      <c r="C84" s="17" t="s">
        <v>148</v>
      </c>
      <c r="D84" s="26">
        <f t="shared" si="4"/>
        <v>4345.9589999999998</v>
      </c>
      <c r="E84" s="26">
        <f>E27+E43</f>
        <v>1027.7249999999999</v>
      </c>
      <c r="F84" s="26">
        <f t="shared" ref="F84:H84" si="6">F27+F43</f>
        <v>1044.0119999999999</v>
      </c>
      <c r="G84" s="26">
        <f t="shared" si="6"/>
        <v>1145.143</v>
      </c>
      <c r="H84" s="26">
        <f t="shared" si="6"/>
        <v>1129.079</v>
      </c>
    </row>
    <row r="85" spans="2:8" ht="27.75" customHeight="1" thickBot="1" x14ac:dyDescent="0.3">
      <c r="B85" s="16" t="s">
        <v>72</v>
      </c>
      <c r="C85" s="17" t="s">
        <v>149</v>
      </c>
      <c r="D85" s="26">
        <f t="shared" si="4"/>
        <v>578.6</v>
      </c>
      <c r="E85" s="26">
        <f>E28+E44</f>
        <v>149.69999999999999</v>
      </c>
      <c r="F85" s="26">
        <f t="shared" ref="F85:H85" si="7">F28+F44</f>
        <v>93.4</v>
      </c>
      <c r="G85" s="26">
        <f t="shared" si="7"/>
        <v>165.5</v>
      </c>
      <c r="H85" s="26">
        <f t="shared" si="7"/>
        <v>170</v>
      </c>
    </row>
    <row r="86" spans="2:8" ht="25.5" customHeight="1" thickBot="1" x14ac:dyDescent="0.3">
      <c r="B86" s="16" t="s">
        <v>50</v>
      </c>
      <c r="C86" s="17" t="s">
        <v>150</v>
      </c>
      <c r="D86" s="26">
        <f>E86+F86+G86+H86</f>
        <v>4270.5079999999998</v>
      </c>
      <c r="E86" s="18">
        <f>E29+E45+E53</f>
        <v>1741.28</v>
      </c>
      <c r="F86" s="18">
        <f>F29+F45+F53</f>
        <v>1244.2340000000002</v>
      </c>
      <c r="G86" s="18">
        <f>G29+G45+G53</f>
        <v>318.5</v>
      </c>
      <c r="H86" s="18">
        <f>H29+H45+H53</f>
        <v>966.49400000000003</v>
      </c>
    </row>
    <row r="87" spans="2:8" ht="29.25" customHeight="1" thickBot="1" x14ac:dyDescent="0.3">
      <c r="B87" s="16" t="s">
        <v>73</v>
      </c>
      <c r="C87" s="17" t="s">
        <v>151</v>
      </c>
      <c r="D87" s="26">
        <f>E87+F87+G87+H87</f>
        <v>31854.953999999994</v>
      </c>
      <c r="E87" s="26">
        <f>SUM(E82:E86)</f>
        <v>8004.6759999999995</v>
      </c>
      <c r="F87" s="26">
        <f t="shared" ref="F87:H87" si="8">SUM(F82:F86)</f>
        <v>7748.5479999999998</v>
      </c>
      <c r="G87" s="26">
        <f t="shared" si="8"/>
        <v>8438.9529999999995</v>
      </c>
      <c r="H87" s="26">
        <f t="shared" si="8"/>
        <v>7662.7769999999991</v>
      </c>
    </row>
    <row r="88" spans="2:8" ht="41.25" thickBot="1" x14ac:dyDescent="0.3">
      <c r="B88" s="15" t="s">
        <v>74</v>
      </c>
      <c r="C88" s="14"/>
      <c r="D88" s="26">
        <v>0</v>
      </c>
      <c r="E88" s="14"/>
      <c r="F88" s="14">
        <v>0</v>
      </c>
      <c r="G88" s="14"/>
      <c r="H88" s="14"/>
    </row>
    <row r="89" spans="2:8" ht="21" thickBot="1" x14ac:dyDescent="0.3">
      <c r="B89" s="16" t="s">
        <v>174</v>
      </c>
      <c r="C89" s="17" t="s">
        <v>152</v>
      </c>
      <c r="D89" s="14">
        <f t="shared" si="4"/>
        <v>24595</v>
      </c>
      <c r="E89" s="14">
        <f>E90</f>
        <v>0</v>
      </c>
      <c r="F89" s="14">
        <v>0</v>
      </c>
      <c r="G89" s="14"/>
      <c r="H89" s="14">
        <v>24595</v>
      </c>
    </row>
    <row r="90" spans="2:8" ht="21" thickBot="1" x14ac:dyDescent="0.3">
      <c r="B90" s="16" t="s">
        <v>75</v>
      </c>
      <c r="C90" s="17" t="s">
        <v>153</v>
      </c>
      <c r="D90" s="14">
        <v>0</v>
      </c>
      <c r="E90" s="14"/>
      <c r="F90" s="14">
        <v>0</v>
      </c>
      <c r="G90" s="14"/>
      <c r="H90" s="14"/>
    </row>
    <row r="91" spans="2:8" ht="55.5" customHeight="1" thickBot="1" x14ac:dyDescent="0.3">
      <c r="B91" s="16" t="s">
        <v>76</v>
      </c>
      <c r="C91" s="17" t="s">
        <v>154</v>
      </c>
      <c r="D91" s="18">
        <f t="shared" si="4"/>
        <v>1959.9</v>
      </c>
      <c r="E91" s="18">
        <v>0</v>
      </c>
      <c r="F91" s="18">
        <v>404.5</v>
      </c>
      <c r="G91" s="18">
        <v>538.70000000000005</v>
      </c>
      <c r="H91" s="18">
        <v>1016.7</v>
      </c>
    </row>
    <row r="92" spans="2:8" ht="21" thickBot="1" x14ac:dyDescent="0.3">
      <c r="B92" s="16" t="s">
        <v>75</v>
      </c>
      <c r="C92" s="17" t="s">
        <v>155</v>
      </c>
      <c r="D92" s="18">
        <f t="shared" si="4"/>
        <v>0</v>
      </c>
      <c r="E92" s="18"/>
      <c r="F92" s="18">
        <v>0</v>
      </c>
      <c r="G92" s="18">
        <v>0</v>
      </c>
      <c r="H92" s="18">
        <v>0</v>
      </c>
    </row>
    <row r="93" spans="2:8" ht="41.25" thickBot="1" x14ac:dyDescent="0.3">
      <c r="B93" s="16" t="s">
        <v>77</v>
      </c>
      <c r="C93" s="17" t="s">
        <v>156</v>
      </c>
      <c r="D93" s="14">
        <f t="shared" si="4"/>
        <v>0</v>
      </c>
      <c r="E93" s="14"/>
      <c r="F93" s="14">
        <v>0</v>
      </c>
      <c r="G93" s="14"/>
      <c r="H93" s="14"/>
    </row>
    <row r="94" spans="2:8" ht="21" thickBot="1" x14ac:dyDescent="0.3">
      <c r="B94" s="16" t="s">
        <v>75</v>
      </c>
      <c r="C94" s="17" t="s">
        <v>157</v>
      </c>
      <c r="D94" s="14">
        <f t="shared" si="4"/>
        <v>0</v>
      </c>
      <c r="E94" s="14"/>
      <c r="F94" s="14">
        <v>0</v>
      </c>
      <c r="G94" s="14"/>
      <c r="H94" s="14"/>
    </row>
    <row r="95" spans="2:8" ht="41.25" thickBot="1" x14ac:dyDescent="0.3">
      <c r="B95" s="16" t="s">
        <v>78</v>
      </c>
      <c r="C95" s="17" t="s">
        <v>158</v>
      </c>
      <c r="D95" s="14">
        <f t="shared" si="4"/>
        <v>0</v>
      </c>
      <c r="E95" s="14"/>
      <c r="F95" s="14">
        <v>0</v>
      </c>
      <c r="G95" s="14"/>
      <c r="H95" s="14"/>
    </row>
    <row r="96" spans="2:8" ht="21" thickBot="1" x14ac:dyDescent="0.3">
      <c r="B96" s="16" t="s">
        <v>75</v>
      </c>
      <c r="C96" s="17" t="s">
        <v>159</v>
      </c>
      <c r="D96" s="14">
        <f t="shared" si="4"/>
        <v>0</v>
      </c>
      <c r="E96" s="14"/>
      <c r="F96" s="14">
        <v>0</v>
      </c>
      <c r="G96" s="14"/>
      <c r="H96" s="14"/>
    </row>
    <row r="97" spans="1:8" ht="61.5" thickBot="1" x14ac:dyDescent="0.3">
      <c r="B97" s="16" t="s">
        <v>79</v>
      </c>
      <c r="C97" s="17" t="s">
        <v>160</v>
      </c>
      <c r="D97" s="14">
        <f t="shared" si="4"/>
        <v>0</v>
      </c>
      <c r="E97" s="14"/>
      <c r="F97" s="14">
        <v>0</v>
      </c>
      <c r="G97" s="14"/>
      <c r="H97" s="14"/>
    </row>
    <row r="98" spans="1:8" ht="21" thickBot="1" x14ac:dyDescent="0.3">
      <c r="B98" s="16" t="s">
        <v>75</v>
      </c>
      <c r="C98" s="17" t="s">
        <v>161</v>
      </c>
      <c r="D98" s="14">
        <f t="shared" si="4"/>
        <v>0</v>
      </c>
      <c r="E98" s="14"/>
      <c r="F98" s="14">
        <v>0</v>
      </c>
      <c r="G98" s="14"/>
      <c r="H98" s="14"/>
    </row>
    <row r="99" spans="1:8" ht="41.25" thickBot="1" x14ac:dyDescent="0.3">
      <c r="B99" s="16" t="s">
        <v>162</v>
      </c>
      <c r="C99" s="17" t="s">
        <v>163</v>
      </c>
      <c r="D99" s="18">
        <f>D89+D91+D93+D95+D97</f>
        <v>26554.9</v>
      </c>
      <c r="E99" s="18">
        <f t="shared" ref="E99:H99" si="9">E89+E91+E93+E95+E97</f>
        <v>0</v>
      </c>
      <c r="F99" s="18">
        <f t="shared" si="9"/>
        <v>404.5</v>
      </c>
      <c r="G99" s="18">
        <f t="shared" si="9"/>
        <v>538.70000000000005</v>
      </c>
      <c r="H99" s="18">
        <f t="shared" si="9"/>
        <v>25611.7</v>
      </c>
    </row>
    <row r="100" spans="1:8" ht="21" thickBot="1" x14ac:dyDescent="0.3">
      <c r="B100" s="20" t="s">
        <v>80</v>
      </c>
      <c r="C100" s="43" t="s">
        <v>164</v>
      </c>
      <c r="D100" s="18"/>
      <c r="E100" s="18"/>
      <c r="F100" s="18"/>
      <c r="G100" s="18"/>
      <c r="H100" s="18">
        <v>0</v>
      </c>
    </row>
    <row r="101" spans="1:8" ht="21" thickBot="1" x14ac:dyDescent="0.3">
      <c r="B101" s="15" t="s">
        <v>165</v>
      </c>
      <c r="C101" s="44"/>
      <c r="D101" s="18">
        <f t="shared" si="4"/>
        <v>0</v>
      </c>
      <c r="E101" s="18"/>
      <c r="F101" s="18">
        <v>0</v>
      </c>
      <c r="G101" s="18"/>
      <c r="H101" s="18"/>
    </row>
    <row r="102" spans="1:8" ht="21" thickBot="1" x14ac:dyDescent="0.3">
      <c r="B102" s="15" t="s">
        <v>81</v>
      </c>
      <c r="C102" s="21"/>
      <c r="D102" s="21" t="s">
        <v>82</v>
      </c>
      <c r="E102" s="21" t="s">
        <v>83</v>
      </c>
      <c r="F102" s="21" t="s">
        <v>84</v>
      </c>
      <c r="G102" s="21" t="s">
        <v>85</v>
      </c>
      <c r="H102" s="21" t="s">
        <v>86</v>
      </c>
    </row>
    <row r="103" spans="1:8" ht="21" thickBot="1" x14ac:dyDescent="0.3">
      <c r="B103" s="16" t="s">
        <v>87</v>
      </c>
      <c r="C103" s="17" t="s">
        <v>166</v>
      </c>
      <c r="D103" s="18">
        <v>120</v>
      </c>
      <c r="E103" s="18">
        <v>120</v>
      </c>
      <c r="F103" s="18">
        <v>120</v>
      </c>
      <c r="G103" s="18">
        <v>120</v>
      </c>
      <c r="H103" s="18">
        <v>120</v>
      </c>
    </row>
    <row r="104" spans="1:8" ht="21" thickBot="1" x14ac:dyDescent="0.35">
      <c r="B104" s="16" t="s">
        <v>88</v>
      </c>
      <c r="C104" s="17" t="s">
        <v>167</v>
      </c>
      <c r="D104" s="22">
        <v>10243</v>
      </c>
      <c r="E104" s="22">
        <v>9973.4</v>
      </c>
      <c r="F104" s="22">
        <v>10251.4</v>
      </c>
      <c r="G104" s="22">
        <v>11712.1</v>
      </c>
      <c r="H104" s="22">
        <v>11000</v>
      </c>
    </row>
    <row r="105" spans="1:8" ht="21" thickBot="1" x14ac:dyDescent="0.35">
      <c r="B105" s="16" t="s">
        <v>89</v>
      </c>
      <c r="C105" s="17" t="s">
        <v>168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</row>
    <row r="106" spans="1:8" ht="40.5" customHeight="1" thickBot="1" x14ac:dyDescent="0.35">
      <c r="B106" s="16" t="s">
        <v>90</v>
      </c>
      <c r="C106" s="17" t="s">
        <v>169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</row>
    <row r="107" spans="1:8" ht="24" customHeight="1" x14ac:dyDescent="0.35">
      <c r="B107" s="23"/>
      <c r="C107" s="4"/>
      <c r="D107" s="4"/>
      <c r="E107" s="4"/>
      <c r="F107" s="4"/>
      <c r="G107" s="4"/>
      <c r="H107" s="4"/>
    </row>
    <row r="108" spans="1:8" ht="30" customHeight="1" x14ac:dyDescent="0.3">
      <c r="A108" s="29"/>
      <c r="B108" s="30" t="s">
        <v>175</v>
      </c>
      <c r="C108" s="29"/>
      <c r="D108" s="29"/>
      <c r="E108" s="31" t="s">
        <v>176</v>
      </c>
      <c r="F108" s="31"/>
      <c r="G108" s="29"/>
      <c r="H108" s="29"/>
    </row>
    <row r="109" spans="1:8" ht="32.25" customHeight="1" x14ac:dyDescent="0.35">
      <c r="B109" s="24"/>
      <c r="C109" s="4"/>
      <c r="D109" s="4"/>
      <c r="E109" s="24" t="s">
        <v>91</v>
      </c>
      <c r="F109" s="28"/>
      <c r="G109" s="4"/>
      <c r="H109" s="4"/>
    </row>
  </sheetData>
  <mergeCells count="19">
    <mergeCell ref="F1:H1"/>
    <mergeCell ref="B2:E2"/>
    <mergeCell ref="B3:E3"/>
    <mergeCell ref="F4:G5"/>
    <mergeCell ref="C4:E4"/>
    <mergeCell ref="B4:B5"/>
    <mergeCell ref="E108:F108"/>
    <mergeCell ref="C6:E6"/>
    <mergeCell ref="C7:E7"/>
    <mergeCell ref="C8:E8"/>
    <mergeCell ref="C9:E9"/>
    <mergeCell ref="C10:E10"/>
    <mergeCell ref="C11:E11"/>
    <mergeCell ref="D13:D14"/>
    <mergeCell ref="E13:H13"/>
    <mergeCell ref="C100:C101"/>
    <mergeCell ref="C53:C54"/>
    <mergeCell ref="C13:C14"/>
    <mergeCell ref="C38:C39"/>
  </mergeCells>
  <pageMargins left="0.25" right="0.25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2024-12-06T07:09:12Z</dcterms:modified>
</cp:coreProperties>
</file>